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\Google Drev\Bogprojekt Trojka\Vejledende Løsning VØA\"/>
    </mc:Choice>
  </mc:AlternateContent>
  <bookViews>
    <workbookView xWindow="0" yWindow="0" windowWidth="24000" windowHeight="9000"/>
  </bookViews>
  <sheets>
    <sheet name="14.1" sheetId="7" r:id="rId1"/>
    <sheet name="14.2" sheetId="3" r:id="rId2"/>
    <sheet name="14.3" sheetId="5" r:id="rId3"/>
    <sheet name="14.4" sheetId="6" r:id="rId4"/>
    <sheet name="14.5" sheetId="8" r:id="rId5"/>
  </sheets>
  <calcPr calcId="162913"/>
</workbook>
</file>

<file path=xl/calcChain.xml><?xml version="1.0" encoding="utf-8"?>
<calcChain xmlns="http://schemas.openxmlformats.org/spreadsheetml/2006/main">
  <c r="D6" i="8" l="1"/>
  <c r="D8" i="8" s="1"/>
  <c r="D10" i="8" s="1"/>
  <c r="D12" i="8" s="1"/>
  <c r="D14" i="8" s="1"/>
  <c r="C6" i="8"/>
  <c r="C8" i="8" s="1"/>
  <c r="C10" i="8" s="1"/>
  <c r="C12" i="8" s="1"/>
  <c r="C14" i="8" s="1"/>
  <c r="B6" i="8"/>
  <c r="B8" i="8" s="1"/>
  <c r="B10" i="8" s="1"/>
  <c r="B12" i="8" s="1"/>
  <c r="B14" i="8" s="1"/>
  <c r="B16" i="8" l="1"/>
  <c r="D16" i="8"/>
  <c r="C16" i="8"/>
  <c r="D6" i="6"/>
  <c r="D8" i="6" s="1"/>
  <c r="D10" i="6" s="1"/>
  <c r="D12" i="6" s="1"/>
  <c r="D15" i="6" s="1"/>
  <c r="C6" i="6"/>
  <c r="C8" i="6" s="1"/>
  <c r="C10" i="6" s="1"/>
  <c r="C12" i="6" s="1"/>
  <c r="C15" i="6" s="1"/>
  <c r="B6" i="6"/>
  <c r="B8" i="6" s="1"/>
  <c r="B10" i="6" s="1"/>
  <c r="B12" i="6" s="1"/>
  <c r="B15" i="6" s="1"/>
  <c r="B17" i="6" l="1"/>
  <c r="D17" i="6"/>
  <c r="C17" i="6"/>
  <c r="C18" i="7"/>
  <c r="B18" i="7"/>
  <c r="B6" i="7"/>
  <c r="B9" i="7" s="1"/>
  <c r="B11" i="7" s="1"/>
  <c r="D22" i="7"/>
  <c r="D23" i="7" s="1"/>
  <c r="C22" i="7"/>
  <c r="C23" i="7" s="1"/>
  <c r="B22" i="7"/>
  <c r="B23" i="7" s="1"/>
  <c r="D6" i="7"/>
  <c r="D9" i="7" s="1"/>
  <c r="D11" i="7" s="1"/>
  <c r="C6" i="7"/>
  <c r="C9" i="7" s="1"/>
  <c r="C11" i="7" s="1"/>
  <c r="C20" i="5"/>
  <c r="D20" i="5"/>
  <c r="B20" i="5"/>
  <c r="D25" i="5"/>
  <c r="D26" i="5" s="1"/>
  <c r="C25" i="5"/>
  <c r="C26" i="5" s="1"/>
  <c r="B25" i="5"/>
  <c r="B26" i="5" s="1"/>
  <c r="C17" i="3"/>
  <c r="D17" i="3"/>
  <c r="B17" i="3"/>
  <c r="D22" i="3"/>
  <c r="D23" i="3" s="1"/>
  <c r="C22" i="3"/>
  <c r="C23" i="3" s="1"/>
  <c r="B22" i="3"/>
  <c r="B23" i="3" s="1"/>
  <c r="B13" i="7" l="1"/>
  <c r="C13" i="7"/>
  <c r="D13" i="7"/>
  <c r="B4" i="5" l="1"/>
  <c r="B6" i="5" s="1"/>
  <c r="D5" i="5"/>
  <c r="D6" i="5" s="1"/>
  <c r="D9" i="5" s="1"/>
  <c r="C5" i="5"/>
  <c r="C6" i="5" s="1"/>
  <c r="C7" i="5"/>
  <c r="B7" i="5" s="1"/>
  <c r="C8" i="5"/>
  <c r="B8" i="5" s="1"/>
  <c r="B46" i="5" l="1"/>
  <c r="D12" i="5"/>
  <c r="C9" i="5"/>
  <c r="C12" i="5" s="1"/>
  <c r="B9" i="5"/>
  <c r="B42" i="5"/>
  <c r="B6" i="3"/>
  <c r="B9" i="3" s="1"/>
  <c r="B11" i="3" s="1"/>
  <c r="C6" i="3"/>
  <c r="C9" i="3" s="1"/>
  <c r="C11" i="3" s="1"/>
  <c r="D6" i="3"/>
  <c r="D9" i="3" s="1"/>
  <c r="D11" i="3" s="1"/>
  <c r="B32" i="5" l="1"/>
  <c r="B12" i="5"/>
  <c r="B14" i="5" s="1"/>
  <c r="C13" i="3"/>
  <c r="B13" i="3"/>
  <c r="D13" i="3"/>
  <c r="D14" i="5" l="1"/>
  <c r="B40" i="5" l="1"/>
  <c r="B47" i="5" s="1"/>
  <c r="C14" i="5"/>
  <c r="D18" i="7" l="1"/>
</calcChain>
</file>

<file path=xl/sharedStrings.xml><?xml version="1.0" encoding="utf-8"?>
<sst xmlns="http://schemas.openxmlformats.org/spreadsheetml/2006/main" count="219" uniqueCount="83">
  <si>
    <t>Nettoomsætning</t>
  </si>
  <si>
    <t>- Produktionsomkostninger</t>
  </si>
  <si>
    <t>Bruttoresultat</t>
  </si>
  <si>
    <t>- Distributionsomkostninger</t>
  </si>
  <si>
    <t>- Administrationsomkostninger</t>
  </si>
  <si>
    <t>- Finansielle omkostninger</t>
  </si>
  <si>
    <t>Resultat før skat</t>
  </si>
  <si>
    <t>- Skat af årets resultat</t>
  </si>
  <si>
    <t>Langfristet gæld</t>
  </si>
  <si>
    <t>Gældsforpligtelser i alt</t>
  </si>
  <si>
    <t>Anlægsaktiver</t>
  </si>
  <si>
    <t>Resultat før finansielle omkostninger</t>
  </si>
  <si>
    <t>Aktiver i alt</t>
  </si>
  <si>
    <t>Egenkapital</t>
  </si>
  <si>
    <t>Passiver i alt</t>
  </si>
  <si>
    <t>Omsætningsaktiver</t>
  </si>
  <si>
    <t>Likvide beholdninger ultimo</t>
  </si>
  <si>
    <t>Likvide beholdninger primo</t>
  </si>
  <si>
    <t>Likviditetsforskydning</t>
  </si>
  <si>
    <t>Pengestrømme fra finansieringsaktivitet</t>
  </si>
  <si>
    <t>Udbetalt udbytte</t>
  </si>
  <si>
    <t>∆ Kassekredit</t>
  </si>
  <si>
    <t>Afdrag på langfristet gæld</t>
  </si>
  <si>
    <t>Pengestrømme fra investeringsaktivitet</t>
  </si>
  <si>
    <t>Pengestrømme fra driftsaktivitet</t>
  </si>
  <si>
    <t>∆ Udskudt skat</t>
  </si>
  <si>
    <t>Betalt selskabsskat</t>
  </si>
  <si>
    <t>Finansielle omkostninger</t>
  </si>
  <si>
    <t>∆ Anden kortfristet gæld</t>
  </si>
  <si>
    <t>∆ Varekreditorer</t>
  </si>
  <si>
    <t>∆ Varedebitorer</t>
  </si>
  <si>
    <t>∆ Varelager</t>
  </si>
  <si>
    <t>Indtjeningsbidrag</t>
  </si>
  <si>
    <t>+ Afskrivninger</t>
  </si>
  <si>
    <t>+ Finansielle indtægter</t>
  </si>
  <si>
    <t>Resultat af primær drift</t>
  </si>
  <si>
    <t>Antal fuldtidsansatte</t>
  </si>
  <si>
    <t>Resultat før finansielle poster</t>
  </si>
  <si>
    <t>Årets resultat</t>
  </si>
  <si>
    <t>Resultatopgørelser i kr. 1.000</t>
  </si>
  <si>
    <t>Kortfristet gæld</t>
  </si>
  <si>
    <t>Ultimobalancer i kr. 1.000</t>
  </si>
  <si>
    <t>Hensættelser</t>
  </si>
  <si>
    <t>Opgave 14.1</t>
  </si>
  <si>
    <t>Opgave 14.2</t>
  </si>
  <si>
    <t>Opgave 14.3</t>
  </si>
  <si>
    <t>Opgave 14.4</t>
  </si>
  <si>
    <t>- Variable produktionsomkostninger</t>
  </si>
  <si>
    <t>Dækningsbidrag</t>
  </si>
  <si>
    <t>- Salgsfremmende omkostninger</t>
  </si>
  <si>
    <t>Markedsføringsbidrag</t>
  </si>
  <si>
    <t>- Kontante kapacitetsomkostninger</t>
  </si>
  <si>
    <t>- Afskrivninger</t>
  </si>
  <si>
    <t>Opgave 14.5</t>
  </si>
  <si>
    <t>Pengestrømsopgørelse i kr. 1.000</t>
  </si>
  <si>
    <t>Nøgletal</t>
  </si>
  <si>
    <t>Afkastningsgrad</t>
  </si>
  <si>
    <t>∙ Overskudsgrad</t>
  </si>
  <si>
    <t>∙ Aktivernes omsætningshastighed</t>
  </si>
  <si>
    <t>Gældsrente</t>
  </si>
  <si>
    <t>Egenkapitalens forrentning</t>
  </si>
  <si>
    <t>∙ Rentemarginal</t>
  </si>
  <si>
    <t>Overskudsgrad</t>
  </si>
  <si>
    <t>Indekstal</t>
  </si>
  <si>
    <t>∙ Afskrivninger</t>
  </si>
  <si>
    <t>∙ Finansiel gearing (G/E-forhold)</t>
  </si>
  <si>
    <t>Funktionsomkostninger i alt</t>
  </si>
  <si>
    <t>∙ Produktionsomkostninger</t>
  </si>
  <si>
    <t>∙ Distributionsomkostninger</t>
  </si>
  <si>
    <t>∙ Administrationsomkostninger</t>
  </si>
  <si>
    <t>Aktivernes omsætningshastighed</t>
  </si>
  <si>
    <t>Likviditetsgrad</t>
  </si>
  <si>
    <t>Soliditetsgrad</t>
  </si>
  <si>
    <t>Personalets effektivitet</t>
  </si>
  <si>
    <t>Omsætning pr. fuldtidsansat</t>
  </si>
  <si>
    <t>Resultat før skat pr. fuldtidsansat</t>
  </si>
  <si>
    <t>Dækningsgrad</t>
  </si>
  <si>
    <t>Kapacitetsomkostninger i alt</t>
  </si>
  <si>
    <t>∙ Salgsfremmende omkostninger</t>
  </si>
  <si>
    <t>∙ Kontante kapacitetsomkostninger</t>
  </si>
  <si>
    <t>Variable produktionsomkostninger</t>
  </si>
  <si>
    <t>∙ Anlægsaktiver</t>
  </si>
  <si>
    <t>∙ Omsætningsaktiver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</si>
</sst>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3" xfId="0" applyNumberFormat="1" applyFont="1" applyBorder="1"/>
    <xf numFmtId="0" fontId="3" fillId="0" borderId="3" xfId="0" applyFont="1" applyBorder="1"/>
    <xf numFmtId="0" fontId="2" fillId="0" borderId="0" xfId="0" applyFont="1"/>
    <xf numFmtId="3" fontId="4" fillId="0" borderId="0" xfId="0" applyNumberFormat="1" applyFont="1" applyBorder="1" applyAlignment="1">
      <alignment horizontal="right" indent="1"/>
    </xf>
    <xf numFmtId="0" fontId="3" fillId="2" borderId="1" xfId="0" applyFont="1" applyFill="1" applyBorder="1" applyAlignment="1">
      <alignment horizontal="left" vertical="center"/>
    </xf>
    <xf numFmtId="3" fontId="3" fillId="0" borderId="3" xfId="0" applyNumberFormat="1" applyFont="1" applyBorder="1"/>
    <xf numFmtId="0" fontId="3" fillId="2" borderId="9" xfId="0" applyFont="1" applyFill="1" applyBorder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3" fontId="4" fillId="0" borderId="12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2" xfId="0" applyNumberFormat="1" applyFont="1" applyBorder="1"/>
    <xf numFmtId="0" fontId="4" fillId="0" borderId="7" xfId="0" applyFont="1" applyBorder="1" applyAlignment="1">
      <alignment horizontal="left"/>
    </xf>
    <xf numFmtId="0" fontId="4" fillId="0" borderId="8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9" xfId="0" applyNumberFormat="1" applyFont="1" applyBorder="1"/>
    <xf numFmtId="3" fontId="4" fillId="0" borderId="6" xfId="0" applyNumberFormat="1" applyFont="1" applyBorder="1"/>
    <xf numFmtId="3" fontId="4" fillId="0" borderId="4" xfId="0" applyNumberFormat="1" applyFont="1" applyBorder="1"/>
    <xf numFmtId="0" fontId="3" fillId="0" borderId="9" xfId="0" applyFont="1" applyBorder="1"/>
    <xf numFmtId="0" fontId="4" fillId="0" borderId="6" xfId="0" applyFont="1" applyBorder="1"/>
    <xf numFmtId="0" fontId="3" fillId="0" borderId="6" xfId="0" applyFont="1" applyBorder="1"/>
    <xf numFmtId="0" fontId="4" fillId="0" borderId="9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3" fillId="2" borderId="9" xfId="0" applyFont="1" applyFill="1" applyBorder="1"/>
    <xf numFmtId="3" fontId="4" fillId="0" borderId="9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3" fontId="3" fillId="0" borderId="9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34" zoomScaleNormal="100" workbookViewId="0">
      <selection activeCell="A50" sqref="A50"/>
    </sheetView>
  </sheetViews>
  <sheetFormatPr defaultRowHeight="15" x14ac:dyDescent="0.25"/>
  <cols>
    <col min="1" max="1" width="36.25" style="2" bestFit="1" customWidth="1"/>
    <col min="2" max="4" width="7.75" style="2" customWidth="1"/>
    <col min="5" max="16384" width="9" style="2"/>
  </cols>
  <sheetData>
    <row r="1" spans="1:4" ht="15.75" x14ac:dyDescent="0.25">
      <c r="A1" s="5" t="s">
        <v>43</v>
      </c>
    </row>
    <row r="3" spans="1:4" x14ac:dyDescent="0.25">
      <c r="A3" s="35" t="s">
        <v>39</v>
      </c>
      <c r="B3" s="9">
        <v>2017</v>
      </c>
      <c r="C3" s="9">
        <v>2016</v>
      </c>
      <c r="D3" s="9">
        <v>2015</v>
      </c>
    </row>
    <row r="4" spans="1:4" x14ac:dyDescent="0.25">
      <c r="A4" s="17" t="s">
        <v>0</v>
      </c>
      <c r="B4" s="21">
        <v>32300</v>
      </c>
      <c r="C4" s="21">
        <v>28060</v>
      </c>
      <c r="D4" s="13">
        <v>24400</v>
      </c>
    </row>
    <row r="5" spans="1:4" x14ac:dyDescent="0.25">
      <c r="A5" s="18" t="s">
        <v>1</v>
      </c>
      <c r="B5" s="22">
        <v>18800</v>
      </c>
      <c r="C5" s="22">
        <v>17678</v>
      </c>
      <c r="D5" s="14">
        <v>14640</v>
      </c>
    </row>
    <row r="6" spans="1:4" x14ac:dyDescent="0.25">
      <c r="A6" s="17" t="s">
        <v>2</v>
      </c>
      <c r="B6" s="21">
        <f t="shared" ref="B6:C6" si="0">+B4-B5</f>
        <v>13500</v>
      </c>
      <c r="C6" s="21">
        <f t="shared" si="0"/>
        <v>10382</v>
      </c>
      <c r="D6" s="13">
        <f>+D4-D5</f>
        <v>9760</v>
      </c>
    </row>
    <row r="7" spans="1:4" x14ac:dyDescent="0.25">
      <c r="A7" s="19" t="s">
        <v>3</v>
      </c>
      <c r="B7" s="23">
        <v>3400</v>
      </c>
      <c r="C7" s="23">
        <v>3336</v>
      </c>
      <c r="D7" s="15">
        <v>2960</v>
      </c>
    </row>
    <row r="8" spans="1:4" x14ac:dyDescent="0.25">
      <c r="A8" s="18" t="s">
        <v>4</v>
      </c>
      <c r="B8" s="22">
        <v>5100</v>
      </c>
      <c r="C8" s="22">
        <v>5003</v>
      </c>
      <c r="D8" s="14">
        <v>4440</v>
      </c>
    </row>
    <row r="9" spans="1:4" x14ac:dyDescent="0.25">
      <c r="A9" s="17" t="s">
        <v>11</v>
      </c>
      <c r="B9" s="21">
        <f t="shared" ref="B9:C9" si="1">+B6-B7-B8</f>
        <v>5000</v>
      </c>
      <c r="C9" s="21">
        <f t="shared" si="1"/>
        <v>2043</v>
      </c>
      <c r="D9" s="13">
        <f>+D6-D7-D8</f>
        <v>2360</v>
      </c>
    </row>
    <row r="10" spans="1:4" x14ac:dyDescent="0.25">
      <c r="A10" s="18" t="s">
        <v>5</v>
      </c>
      <c r="B10" s="22">
        <v>1000</v>
      </c>
      <c r="C10" s="22">
        <v>1065</v>
      </c>
      <c r="D10" s="14">
        <v>1120</v>
      </c>
    </row>
    <row r="11" spans="1:4" x14ac:dyDescent="0.25">
      <c r="A11" s="17" t="s">
        <v>6</v>
      </c>
      <c r="B11" s="21">
        <f t="shared" ref="B11:C11" si="2">+B9-B10</f>
        <v>4000</v>
      </c>
      <c r="C11" s="21">
        <f t="shared" si="2"/>
        <v>978</v>
      </c>
      <c r="D11" s="13">
        <f>+D9-D10</f>
        <v>1240</v>
      </c>
    </row>
    <row r="12" spans="1:4" x14ac:dyDescent="0.25">
      <c r="A12" s="18" t="s">
        <v>7</v>
      </c>
      <c r="B12" s="22">
        <v>880</v>
      </c>
      <c r="C12" s="22">
        <v>215</v>
      </c>
      <c r="D12" s="14">
        <v>273</v>
      </c>
    </row>
    <row r="13" spans="1:4" x14ac:dyDescent="0.25">
      <c r="A13" s="20" t="s">
        <v>38</v>
      </c>
      <c r="B13" s="3">
        <f t="shared" ref="B13:C13" si="3">+B11-B12</f>
        <v>3120</v>
      </c>
      <c r="C13" s="3">
        <f t="shared" si="3"/>
        <v>763</v>
      </c>
      <c r="D13" s="16">
        <f>+D11-D12</f>
        <v>967</v>
      </c>
    </row>
    <row r="14" spans="1:4" x14ac:dyDescent="0.25">
      <c r="A14" s="12"/>
      <c r="B14" s="10"/>
      <c r="C14" s="10"/>
      <c r="D14" s="10"/>
    </row>
    <row r="15" spans="1:4" x14ac:dyDescent="0.25">
      <c r="A15" s="36" t="s">
        <v>41</v>
      </c>
      <c r="B15" s="37">
        <v>2017</v>
      </c>
      <c r="C15" s="37">
        <v>2016</v>
      </c>
      <c r="D15" s="37">
        <v>2015</v>
      </c>
    </row>
    <row r="16" spans="1:4" x14ac:dyDescent="0.25">
      <c r="A16" s="27" t="s">
        <v>10</v>
      </c>
      <c r="B16" s="21">
        <v>13600</v>
      </c>
      <c r="C16" s="21">
        <v>13650</v>
      </c>
      <c r="D16" s="21">
        <v>14050</v>
      </c>
    </row>
    <row r="17" spans="1:4" x14ac:dyDescent="0.25">
      <c r="A17" s="25" t="s">
        <v>15</v>
      </c>
      <c r="B17" s="22">
        <v>8151</v>
      </c>
      <c r="C17" s="22">
        <v>6398</v>
      </c>
      <c r="D17" s="22">
        <v>5450</v>
      </c>
    </row>
    <row r="18" spans="1:4" x14ac:dyDescent="0.25">
      <c r="A18" s="26" t="s">
        <v>12</v>
      </c>
      <c r="B18" s="22">
        <f>SUM(B16:B17)</f>
        <v>21751</v>
      </c>
      <c r="C18" s="22">
        <f t="shared" ref="C18:D18" si="4">SUM(C16:C17)</f>
        <v>20048</v>
      </c>
      <c r="D18" s="22">
        <f t="shared" si="4"/>
        <v>19500</v>
      </c>
    </row>
    <row r="19" spans="1:4" x14ac:dyDescent="0.25">
      <c r="A19" s="4" t="s">
        <v>13</v>
      </c>
      <c r="B19" s="3">
        <v>6827</v>
      </c>
      <c r="C19" s="3">
        <v>5797</v>
      </c>
      <c r="D19" s="3">
        <v>5332</v>
      </c>
    </row>
    <row r="20" spans="1:4" x14ac:dyDescent="0.25">
      <c r="A20" s="27" t="s">
        <v>8</v>
      </c>
      <c r="B20" s="21">
        <v>4850</v>
      </c>
      <c r="C20" s="21">
        <v>5890</v>
      </c>
      <c r="D20" s="21">
        <v>6840</v>
      </c>
    </row>
    <row r="21" spans="1:4" x14ac:dyDescent="0.25">
      <c r="A21" s="25" t="s">
        <v>40</v>
      </c>
      <c r="B21" s="22">
        <v>10074</v>
      </c>
      <c r="C21" s="22">
        <v>8361</v>
      </c>
      <c r="D21" s="22">
        <v>7328</v>
      </c>
    </row>
    <row r="22" spans="1:4" x14ac:dyDescent="0.25">
      <c r="A22" s="26" t="s">
        <v>9</v>
      </c>
      <c r="B22" s="22">
        <f>SUM(B20:B21)</f>
        <v>14924</v>
      </c>
      <c r="C22" s="22">
        <f>SUM(C20:C21)</f>
        <v>14251</v>
      </c>
      <c r="D22" s="22">
        <f>SUM(D20:D21)</f>
        <v>14168</v>
      </c>
    </row>
    <row r="23" spans="1:4" x14ac:dyDescent="0.25">
      <c r="A23" s="4" t="s">
        <v>14</v>
      </c>
      <c r="B23" s="3">
        <f>B19+B22</f>
        <v>21751</v>
      </c>
      <c r="C23" s="3">
        <f>C19+C22</f>
        <v>20048</v>
      </c>
      <c r="D23" s="3">
        <f>D19+D22</f>
        <v>19500</v>
      </c>
    </row>
    <row r="25" spans="1:4" x14ac:dyDescent="0.25">
      <c r="A25" s="58" t="s">
        <v>55</v>
      </c>
      <c r="B25" s="59">
        <v>2017</v>
      </c>
      <c r="C25" s="59">
        <v>2016</v>
      </c>
      <c r="D25" s="59">
        <v>2015</v>
      </c>
    </row>
    <row r="26" spans="1:4" x14ac:dyDescent="0.25">
      <c r="A26" s="60" t="s">
        <v>56</v>
      </c>
      <c r="B26" s="60"/>
      <c r="C26" s="60"/>
      <c r="D26" s="60"/>
    </row>
    <row r="27" spans="1:4" x14ac:dyDescent="0.25">
      <c r="A27" s="60" t="s">
        <v>57</v>
      </c>
      <c r="B27" s="60"/>
      <c r="C27" s="60"/>
      <c r="D27" s="60"/>
    </row>
    <row r="28" spans="1:4" x14ac:dyDescent="0.25">
      <c r="A28" s="60" t="s">
        <v>58</v>
      </c>
      <c r="B28" s="60"/>
      <c r="C28" s="60"/>
      <c r="D28" s="60"/>
    </row>
    <row r="29" spans="1:4" x14ac:dyDescent="0.25">
      <c r="A29" s="30" t="s">
        <v>59</v>
      </c>
      <c r="B29" s="60"/>
      <c r="C29" s="60"/>
      <c r="D29" s="60"/>
    </row>
    <row r="30" spans="1:4" x14ac:dyDescent="0.25">
      <c r="A30" s="60" t="s">
        <v>60</v>
      </c>
      <c r="B30" s="60"/>
      <c r="C30" s="60"/>
      <c r="D30" s="60"/>
    </row>
    <row r="31" spans="1:4" x14ac:dyDescent="0.25">
      <c r="A31" s="30" t="s">
        <v>61</v>
      </c>
      <c r="B31" s="60"/>
      <c r="C31" s="60"/>
      <c r="D31" s="60"/>
    </row>
    <row r="32" spans="1:4" x14ac:dyDescent="0.25">
      <c r="A32" s="30" t="s">
        <v>65</v>
      </c>
      <c r="B32" s="60"/>
      <c r="C32" s="60"/>
      <c r="D32" s="60"/>
    </row>
    <row r="33" spans="1:4" x14ac:dyDescent="0.25">
      <c r="A33" s="11"/>
      <c r="B33" s="11"/>
      <c r="C33" s="11"/>
      <c r="D33" s="11"/>
    </row>
    <row r="34" spans="1:4" x14ac:dyDescent="0.25">
      <c r="A34" s="58" t="s">
        <v>55</v>
      </c>
      <c r="B34" s="59">
        <v>2017</v>
      </c>
      <c r="C34" s="59">
        <v>2016</v>
      </c>
      <c r="D34" s="59">
        <v>2015</v>
      </c>
    </row>
    <row r="35" spans="1:4" x14ac:dyDescent="0.25">
      <c r="A35" s="60" t="s">
        <v>62</v>
      </c>
      <c r="B35" s="60"/>
      <c r="C35" s="60"/>
      <c r="D35" s="60"/>
    </row>
    <row r="36" spans="1:4" x14ac:dyDescent="0.25">
      <c r="A36" s="58" t="s">
        <v>63</v>
      </c>
      <c r="B36" s="59"/>
      <c r="C36" s="59"/>
      <c r="D36" s="59"/>
    </row>
    <row r="37" spans="1:4" x14ac:dyDescent="0.25">
      <c r="A37" s="60" t="s">
        <v>0</v>
      </c>
      <c r="B37" s="60"/>
      <c r="C37" s="60"/>
      <c r="D37" s="60"/>
    </row>
    <row r="38" spans="1:4" x14ac:dyDescent="0.25">
      <c r="A38" s="60" t="s">
        <v>66</v>
      </c>
      <c r="B38" s="60"/>
      <c r="C38" s="60"/>
      <c r="D38" s="60"/>
    </row>
    <row r="39" spans="1:4" x14ac:dyDescent="0.25">
      <c r="A39" s="30" t="s">
        <v>67</v>
      </c>
      <c r="B39" s="60"/>
      <c r="C39" s="60"/>
      <c r="D39" s="60"/>
    </row>
    <row r="40" spans="1:4" x14ac:dyDescent="0.25">
      <c r="A40" s="62" t="s">
        <v>68</v>
      </c>
      <c r="B40" s="60"/>
      <c r="C40" s="60"/>
      <c r="D40" s="60"/>
    </row>
    <row r="41" spans="1:4" x14ac:dyDescent="0.25">
      <c r="A41" s="30" t="s">
        <v>69</v>
      </c>
      <c r="B41" s="60"/>
      <c r="C41" s="60"/>
      <c r="D41" s="60"/>
    </row>
    <row r="43" spans="1:4" x14ac:dyDescent="0.25">
      <c r="A43" s="58" t="s">
        <v>55</v>
      </c>
      <c r="B43" s="59">
        <v>2017</v>
      </c>
      <c r="C43" s="59">
        <v>2016</v>
      </c>
      <c r="D43" s="59">
        <v>2015</v>
      </c>
    </row>
    <row r="44" spans="1:4" x14ac:dyDescent="0.25">
      <c r="A44" s="60" t="s">
        <v>70</v>
      </c>
      <c r="B44" s="60"/>
      <c r="C44" s="60"/>
      <c r="D44" s="60"/>
    </row>
    <row r="45" spans="1:4" x14ac:dyDescent="0.25">
      <c r="A45" s="60" t="s">
        <v>71</v>
      </c>
      <c r="B45" s="60"/>
      <c r="C45" s="60"/>
      <c r="D45" s="60"/>
    </row>
    <row r="46" spans="1:4" x14ac:dyDescent="0.25">
      <c r="A46" s="60" t="s">
        <v>72</v>
      </c>
      <c r="B46" s="60"/>
      <c r="C46" s="60"/>
      <c r="D46" s="60"/>
    </row>
    <row r="47" spans="1:4" x14ac:dyDescent="0.25">
      <c r="A47" s="58" t="s">
        <v>63</v>
      </c>
      <c r="B47" s="59"/>
      <c r="C47" s="59"/>
      <c r="D47" s="59"/>
    </row>
    <row r="48" spans="1:4" x14ac:dyDescent="0.25">
      <c r="A48" s="60" t="s">
        <v>0</v>
      </c>
      <c r="B48" s="60"/>
      <c r="C48" s="60"/>
      <c r="D48" s="60"/>
    </row>
    <row r="49" spans="1:4" x14ac:dyDescent="0.25">
      <c r="A49" s="61" t="s">
        <v>12</v>
      </c>
      <c r="B49" s="60"/>
      <c r="C49" s="60"/>
      <c r="D49" s="60"/>
    </row>
    <row r="50" spans="1:4" x14ac:dyDescent="0.25">
      <c r="A50" s="62" t="s">
        <v>81</v>
      </c>
      <c r="B50" s="60"/>
      <c r="C50" s="60"/>
      <c r="D50" s="60"/>
    </row>
    <row r="51" spans="1:4" x14ac:dyDescent="0.25">
      <c r="A51" s="62" t="s">
        <v>82</v>
      </c>
      <c r="B51" s="60"/>
      <c r="C51" s="60"/>
      <c r="D51" s="60"/>
    </row>
  </sheetData>
  <pageMargins left="0.59055118110236215" right="0.59055118110236215" top="0.59055118110236215" bottom="0.59055118110236215" header="0.31496062992125984" footer="0.31496062992125984"/>
  <pageSetup paperSize="9" orientation="portrait" r:id="rId1"/>
  <ignoredErrors>
    <ignoredError sqref="B18:D18 B22: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4" zoomScaleNormal="100" workbookViewId="0">
      <selection activeCell="A50" sqref="A50"/>
    </sheetView>
  </sheetViews>
  <sheetFormatPr defaultRowHeight="15" x14ac:dyDescent="0.25"/>
  <cols>
    <col min="1" max="1" width="36.25" style="2" bestFit="1" customWidth="1"/>
    <col min="2" max="4" width="7.75" style="2" customWidth="1"/>
    <col min="5" max="16384" width="9" style="2"/>
  </cols>
  <sheetData>
    <row r="1" spans="1:4" ht="15.75" x14ac:dyDescent="0.25">
      <c r="A1" s="5" t="s">
        <v>44</v>
      </c>
    </row>
    <row r="3" spans="1:4" x14ac:dyDescent="0.25">
      <c r="A3" s="35" t="s">
        <v>39</v>
      </c>
      <c r="B3" s="9">
        <v>2017</v>
      </c>
      <c r="C3" s="9">
        <v>2016</v>
      </c>
      <c r="D3" s="9">
        <v>2015</v>
      </c>
    </row>
    <row r="4" spans="1:4" x14ac:dyDescent="0.25">
      <c r="A4" s="17" t="s">
        <v>0</v>
      </c>
      <c r="B4" s="21">
        <v>17750</v>
      </c>
      <c r="C4" s="21">
        <v>16830</v>
      </c>
      <c r="D4" s="13">
        <v>11540</v>
      </c>
    </row>
    <row r="5" spans="1:4" x14ac:dyDescent="0.25">
      <c r="A5" s="18" t="s">
        <v>1</v>
      </c>
      <c r="B5" s="22">
        <v>10650</v>
      </c>
      <c r="C5" s="22">
        <v>9930</v>
      </c>
      <c r="D5" s="14">
        <v>5540</v>
      </c>
    </row>
    <row r="6" spans="1:4" x14ac:dyDescent="0.25">
      <c r="A6" s="17" t="s">
        <v>2</v>
      </c>
      <c r="B6" s="21">
        <f t="shared" ref="B6" si="0">+B4-B5</f>
        <v>7100</v>
      </c>
      <c r="C6" s="21">
        <f t="shared" ref="C6" si="1">+C4-C5</f>
        <v>6900</v>
      </c>
      <c r="D6" s="13">
        <f>+D4-D5</f>
        <v>6000</v>
      </c>
    </row>
    <row r="7" spans="1:4" x14ac:dyDescent="0.25">
      <c r="A7" s="19" t="s">
        <v>3</v>
      </c>
      <c r="B7" s="23">
        <v>1436</v>
      </c>
      <c r="C7" s="23">
        <v>1344</v>
      </c>
      <c r="D7" s="15">
        <v>1485</v>
      </c>
    </row>
    <row r="8" spans="1:4" x14ac:dyDescent="0.25">
      <c r="A8" s="18" t="s">
        <v>4</v>
      </c>
      <c r="B8" s="22">
        <v>3694</v>
      </c>
      <c r="C8" s="22">
        <v>3456</v>
      </c>
      <c r="D8" s="14">
        <v>3465</v>
      </c>
    </row>
    <row r="9" spans="1:4" x14ac:dyDescent="0.25">
      <c r="A9" s="17" t="s">
        <v>11</v>
      </c>
      <c r="B9" s="21">
        <f t="shared" ref="B9" si="2">+B6-B7-B8</f>
        <v>1970</v>
      </c>
      <c r="C9" s="21">
        <f t="shared" ref="C9" si="3">+C6-C7-C8</f>
        <v>2100</v>
      </c>
      <c r="D9" s="13">
        <f>+D6-D7-D8</f>
        <v>1050</v>
      </c>
    </row>
    <row r="10" spans="1:4" x14ac:dyDescent="0.25">
      <c r="A10" s="18" t="s">
        <v>5</v>
      </c>
      <c r="B10" s="22">
        <v>420</v>
      </c>
      <c r="C10" s="22">
        <v>400</v>
      </c>
      <c r="D10" s="14">
        <v>280</v>
      </c>
    </row>
    <row r="11" spans="1:4" x14ac:dyDescent="0.25">
      <c r="A11" s="17" t="s">
        <v>6</v>
      </c>
      <c r="B11" s="21">
        <f t="shared" ref="B11" si="4">+B9-B10</f>
        <v>1550</v>
      </c>
      <c r="C11" s="21">
        <f t="shared" ref="C11" si="5">+C9-C10</f>
        <v>1700</v>
      </c>
      <c r="D11" s="13">
        <f>+D9-D10</f>
        <v>770</v>
      </c>
    </row>
    <row r="12" spans="1:4" x14ac:dyDescent="0.25">
      <c r="A12" s="18" t="s">
        <v>7</v>
      </c>
      <c r="B12" s="22">
        <v>341</v>
      </c>
      <c r="C12" s="22">
        <v>374</v>
      </c>
      <c r="D12" s="14">
        <v>169</v>
      </c>
    </row>
    <row r="13" spans="1:4" x14ac:dyDescent="0.25">
      <c r="A13" s="20" t="s">
        <v>38</v>
      </c>
      <c r="B13" s="3">
        <f t="shared" ref="B13" si="6">+B11-B12</f>
        <v>1209</v>
      </c>
      <c r="C13" s="3">
        <f t="shared" ref="C13" si="7">+C11-C12</f>
        <v>1326</v>
      </c>
      <c r="D13" s="16">
        <f>+D11-D12</f>
        <v>601</v>
      </c>
    </row>
    <row r="14" spans="1:4" x14ac:dyDescent="0.25">
      <c r="A14" s="12"/>
      <c r="B14" s="10"/>
      <c r="C14" s="10"/>
      <c r="D14" s="10"/>
    </row>
    <row r="15" spans="1:4" x14ac:dyDescent="0.25">
      <c r="A15" s="36" t="s">
        <v>41</v>
      </c>
      <c r="B15" s="37">
        <v>2017</v>
      </c>
      <c r="C15" s="37">
        <v>2016</v>
      </c>
      <c r="D15" s="37">
        <v>2015</v>
      </c>
    </row>
    <row r="16" spans="1:4" x14ac:dyDescent="0.25">
      <c r="A16" s="27" t="s">
        <v>10</v>
      </c>
      <c r="B16" s="21">
        <v>1850</v>
      </c>
      <c r="C16" s="21">
        <v>1660</v>
      </c>
      <c r="D16" s="21">
        <v>1700</v>
      </c>
    </row>
    <row r="17" spans="1:4" x14ac:dyDescent="0.25">
      <c r="A17" s="25" t="s">
        <v>15</v>
      </c>
      <c r="B17" s="22">
        <f>B18-B16</f>
        <v>7280</v>
      </c>
      <c r="C17" s="22">
        <f t="shared" ref="C17:D17" si="8">C18-C16</f>
        <v>5705</v>
      </c>
      <c r="D17" s="22">
        <f t="shared" si="8"/>
        <v>4350</v>
      </c>
    </row>
    <row r="18" spans="1:4" x14ac:dyDescent="0.25">
      <c r="A18" s="26" t="s">
        <v>12</v>
      </c>
      <c r="B18" s="22">
        <v>9130</v>
      </c>
      <c r="C18" s="22">
        <v>7365</v>
      </c>
      <c r="D18" s="22">
        <v>6050</v>
      </c>
    </row>
    <row r="19" spans="1:4" x14ac:dyDescent="0.25">
      <c r="A19" s="4" t="s">
        <v>13</v>
      </c>
      <c r="B19" s="3">
        <v>4035</v>
      </c>
      <c r="C19" s="3">
        <v>2760</v>
      </c>
      <c r="D19" s="3">
        <v>1515</v>
      </c>
    </row>
    <row r="20" spans="1:4" x14ac:dyDescent="0.25">
      <c r="A20" s="27" t="s">
        <v>8</v>
      </c>
      <c r="B20" s="21">
        <v>1050</v>
      </c>
      <c r="C20" s="21">
        <v>1350</v>
      </c>
      <c r="D20" s="21">
        <v>1650</v>
      </c>
    </row>
    <row r="21" spans="1:4" x14ac:dyDescent="0.25">
      <c r="A21" s="25" t="s">
        <v>40</v>
      </c>
      <c r="B21" s="22">
        <v>4045</v>
      </c>
      <c r="C21" s="22">
        <v>3255</v>
      </c>
      <c r="D21" s="22">
        <v>2885</v>
      </c>
    </row>
    <row r="22" spans="1:4" x14ac:dyDescent="0.25">
      <c r="A22" s="26" t="s">
        <v>9</v>
      </c>
      <c r="B22" s="22">
        <f>SUM(B20:B21)</f>
        <v>5095</v>
      </c>
      <c r="C22" s="22">
        <f>SUM(C20:C21)</f>
        <v>4605</v>
      </c>
      <c r="D22" s="22">
        <f>SUM(D20:D21)</f>
        <v>4535</v>
      </c>
    </row>
    <row r="23" spans="1:4" x14ac:dyDescent="0.25">
      <c r="A23" s="4" t="s">
        <v>14</v>
      </c>
      <c r="B23" s="3">
        <f>B19+B22</f>
        <v>9130</v>
      </c>
      <c r="C23" s="3">
        <f>C19+C22</f>
        <v>7365</v>
      </c>
      <c r="D23" s="3">
        <f>D19+D22</f>
        <v>6050</v>
      </c>
    </row>
    <row r="25" spans="1:4" x14ac:dyDescent="0.25">
      <c r="A25" s="58" t="s">
        <v>55</v>
      </c>
      <c r="B25" s="59">
        <v>2017</v>
      </c>
      <c r="C25" s="59">
        <v>2016</v>
      </c>
      <c r="D25" s="59">
        <v>2015</v>
      </c>
    </row>
    <row r="26" spans="1:4" x14ac:dyDescent="0.25">
      <c r="A26" s="60" t="s">
        <v>56</v>
      </c>
      <c r="B26" s="60"/>
      <c r="C26" s="60"/>
      <c r="D26" s="60"/>
    </row>
    <row r="27" spans="1:4" x14ac:dyDescent="0.25">
      <c r="A27" s="60" t="s">
        <v>57</v>
      </c>
      <c r="B27" s="60"/>
      <c r="C27" s="60"/>
      <c r="D27" s="60"/>
    </row>
    <row r="28" spans="1:4" x14ac:dyDescent="0.25">
      <c r="A28" s="60" t="s">
        <v>58</v>
      </c>
      <c r="B28" s="60"/>
      <c r="C28" s="60"/>
      <c r="D28" s="60"/>
    </row>
    <row r="29" spans="1:4" x14ac:dyDescent="0.25">
      <c r="A29" s="30" t="s">
        <v>59</v>
      </c>
      <c r="B29" s="60"/>
      <c r="C29" s="60"/>
      <c r="D29" s="60"/>
    </row>
    <row r="30" spans="1:4" x14ac:dyDescent="0.25">
      <c r="A30" s="60" t="s">
        <v>60</v>
      </c>
      <c r="B30" s="60"/>
      <c r="C30" s="60"/>
      <c r="D30" s="60"/>
    </row>
    <row r="31" spans="1:4" x14ac:dyDescent="0.25">
      <c r="A31" s="30" t="s">
        <v>61</v>
      </c>
      <c r="B31" s="60"/>
      <c r="C31" s="60"/>
      <c r="D31" s="60"/>
    </row>
    <row r="32" spans="1:4" x14ac:dyDescent="0.25">
      <c r="A32" s="30" t="s">
        <v>65</v>
      </c>
      <c r="B32" s="60"/>
      <c r="C32" s="60"/>
      <c r="D32" s="60"/>
    </row>
    <row r="33" spans="1:4" x14ac:dyDescent="0.25">
      <c r="A33" s="11"/>
      <c r="B33" s="11"/>
      <c r="C33" s="11"/>
      <c r="D33" s="11"/>
    </row>
    <row r="34" spans="1:4" x14ac:dyDescent="0.25">
      <c r="A34" s="58" t="s">
        <v>55</v>
      </c>
      <c r="B34" s="59">
        <v>2017</v>
      </c>
      <c r="C34" s="59">
        <v>2016</v>
      </c>
      <c r="D34" s="59">
        <v>2015</v>
      </c>
    </row>
    <row r="35" spans="1:4" x14ac:dyDescent="0.25">
      <c r="A35" s="60" t="s">
        <v>62</v>
      </c>
      <c r="B35" s="60"/>
      <c r="C35" s="60"/>
      <c r="D35" s="60"/>
    </row>
    <row r="36" spans="1:4" x14ac:dyDescent="0.25">
      <c r="A36" s="58" t="s">
        <v>63</v>
      </c>
      <c r="B36" s="59"/>
      <c r="C36" s="59"/>
      <c r="D36" s="59"/>
    </row>
    <row r="37" spans="1:4" x14ac:dyDescent="0.25">
      <c r="A37" s="60" t="s">
        <v>0</v>
      </c>
      <c r="B37" s="60"/>
      <c r="C37" s="60"/>
      <c r="D37" s="60"/>
    </row>
    <row r="38" spans="1:4" x14ac:dyDescent="0.25">
      <c r="A38" s="60" t="s">
        <v>66</v>
      </c>
      <c r="B38" s="60"/>
      <c r="C38" s="60"/>
      <c r="D38" s="60"/>
    </row>
    <row r="39" spans="1:4" x14ac:dyDescent="0.25">
      <c r="A39" s="30" t="s">
        <v>67</v>
      </c>
      <c r="B39" s="60"/>
      <c r="C39" s="60"/>
      <c r="D39" s="60"/>
    </row>
    <row r="40" spans="1:4" x14ac:dyDescent="0.25">
      <c r="A40" s="30" t="s">
        <v>68</v>
      </c>
      <c r="B40" s="60"/>
      <c r="C40" s="60"/>
      <c r="D40" s="60"/>
    </row>
    <row r="41" spans="1:4" x14ac:dyDescent="0.25">
      <c r="A41" s="30" t="s">
        <v>69</v>
      </c>
      <c r="B41" s="60"/>
      <c r="C41" s="60"/>
      <c r="D41" s="60"/>
    </row>
    <row r="43" spans="1:4" x14ac:dyDescent="0.25">
      <c r="A43" s="58" t="s">
        <v>55</v>
      </c>
      <c r="B43" s="59">
        <v>2017</v>
      </c>
      <c r="C43" s="59">
        <v>2016</v>
      </c>
      <c r="D43" s="59">
        <v>2015</v>
      </c>
    </row>
    <row r="44" spans="1:4" x14ac:dyDescent="0.25">
      <c r="A44" s="60" t="s">
        <v>70</v>
      </c>
      <c r="B44" s="60"/>
      <c r="C44" s="60"/>
      <c r="D44" s="60"/>
    </row>
    <row r="45" spans="1:4" x14ac:dyDescent="0.25">
      <c r="A45" s="60" t="s">
        <v>71</v>
      </c>
      <c r="B45" s="60"/>
      <c r="C45" s="60"/>
      <c r="D45" s="60"/>
    </row>
    <row r="46" spans="1:4" x14ac:dyDescent="0.25">
      <c r="A46" s="60" t="s">
        <v>72</v>
      </c>
      <c r="B46" s="60"/>
      <c r="C46" s="60"/>
      <c r="D46" s="60"/>
    </row>
    <row r="47" spans="1:4" x14ac:dyDescent="0.25">
      <c r="A47" s="58" t="s">
        <v>63</v>
      </c>
      <c r="B47" s="59"/>
      <c r="C47" s="59"/>
      <c r="D47" s="59"/>
    </row>
    <row r="48" spans="1:4" x14ac:dyDescent="0.25">
      <c r="A48" s="60" t="s">
        <v>0</v>
      </c>
      <c r="B48" s="60"/>
      <c r="C48" s="60"/>
      <c r="D48" s="60"/>
    </row>
    <row r="49" spans="1:4" x14ac:dyDescent="0.25">
      <c r="A49" s="61" t="s">
        <v>12</v>
      </c>
      <c r="B49" s="60"/>
      <c r="C49" s="60"/>
      <c r="D49" s="60"/>
    </row>
    <row r="50" spans="1:4" x14ac:dyDescent="0.25">
      <c r="A50" s="62" t="s">
        <v>81</v>
      </c>
      <c r="B50" s="60"/>
      <c r="C50" s="60"/>
      <c r="D50" s="60"/>
    </row>
    <row r="51" spans="1:4" x14ac:dyDescent="0.25">
      <c r="A51" s="62" t="s">
        <v>82</v>
      </c>
      <c r="B51" s="60"/>
      <c r="C51" s="60"/>
      <c r="D51" s="60"/>
    </row>
  </sheetData>
  <pageMargins left="0.59055118110236215" right="0.59055118110236215" top="0.59055118110236215" bottom="0.59055118110236215" header="0.31496062992125984" footer="0.31496062992125984"/>
  <pageSetup paperSize="9" orientation="portrait" r:id="rId1"/>
  <ignoredErrors>
    <ignoredError sqref="B22:D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1" zoomScaleNormal="100" workbookViewId="0">
      <selection activeCell="A80" sqref="A80"/>
    </sheetView>
  </sheetViews>
  <sheetFormatPr defaultRowHeight="15" x14ac:dyDescent="0.25"/>
  <cols>
    <col min="1" max="1" width="36.25" style="2" bestFit="1" customWidth="1"/>
    <col min="2" max="4" width="7.375" style="2" customWidth="1"/>
    <col min="5" max="16384" width="9" style="2"/>
  </cols>
  <sheetData>
    <row r="1" spans="1:4" ht="15.75" x14ac:dyDescent="0.25">
      <c r="A1" s="5" t="s">
        <v>45</v>
      </c>
    </row>
    <row r="2" spans="1:4" x14ac:dyDescent="0.25">
      <c r="A2" s="1"/>
    </row>
    <row r="3" spans="1:4" x14ac:dyDescent="0.25">
      <c r="A3" s="7" t="s">
        <v>39</v>
      </c>
      <c r="B3" s="34">
        <v>2017</v>
      </c>
      <c r="C3" s="34">
        <v>2016</v>
      </c>
      <c r="D3" s="34">
        <v>2015</v>
      </c>
    </row>
    <row r="4" spans="1:4" x14ac:dyDescent="0.25">
      <c r="A4" s="38" t="s">
        <v>0</v>
      </c>
      <c r="B4" s="40">
        <f>+C4*0.95</f>
        <v>84018</v>
      </c>
      <c r="C4" s="40">
        <v>88440</v>
      </c>
      <c r="D4" s="40">
        <v>80400</v>
      </c>
    </row>
    <row r="5" spans="1:4" x14ac:dyDescent="0.25">
      <c r="A5" s="32" t="s">
        <v>1</v>
      </c>
      <c r="B5" s="41">
        <v>52098</v>
      </c>
      <c r="C5" s="41">
        <f>+C4*0.6</f>
        <v>53064</v>
      </c>
      <c r="D5" s="48">
        <f>+D4*0.58</f>
        <v>46632</v>
      </c>
    </row>
    <row r="6" spans="1:4" x14ac:dyDescent="0.25">
      <c r="A6" s="38" t="s">
        <v>2</v>
      </c>
      <c r="B6" s="42">
        <f>+B4-B5</f>
        <v>31920</v>
      </c>
      <c r="C6" s="45">
        <f>+C4-C5</f>
        <v>35376</v>
      </c>
      <c r="D6" s="45">
        <f>+D4-D5</f>
        <v>33768</v>
      </c>
    </row>
    <row r="7" spans="1:4" x14ac:dyDescent="0.25">
      <c r="A7" s="33" t="s">
        <v>3</v>
      </c>
      <c r="B7" s="42">
        <f>+C7*1.02</f>
        <v>10067.4</v>
      </c>
      <c r="C7" s="45">
        <f>+D7*1.05</f>
        <v>9870</v>
      </c>
      <c r="D7" s="45">
        <v>9400</v>
      </c>
    </row>
    <row r="8" spans="1:4" x14ac:dyDescent="0.25">
      <c r="A8" s="32" t="s">
        <v>4</v>
      </c>
      <c r="B8" s="43">
        <f>+C8*1.03</f>
        <v>18465.84</v>
      </c>
      <c r="C8" s="41">
        <f>+D8*1.08</f>
        <v>17928</v>
      </c>
      <c r="D8" s="41">
        <v>16600</v>
      </c>
    </row>
    <row r="9" spans="1:4" x14ac:dyDescent="0.25">
      <c r="A9" s="38" t="s">
        <v>37</v>
      </c>
      <c r="B9" s="42">
        <f>+B6-B7-B8</f>
        <v>3386.7599999999984</v>
      </c>
      <c r="C9" s="45">
        <f>+C6-C7-C8</f>
        <v>7578</v>
      </c>
      <c r="D9" s="40">
        <f>+D6-D7-D8</f>
        <v>7768</v>
      </c>
    </row>
    <row r="10" spans="1:4" x14ac:dyDescent="0.25">
      <c r="A10" s="33" t="s">
        <v>34</v>
      </c>
      <c r="B10" s="44">
        <v>1200</v>
      </c>
      <c r="C10" s="47">
        <v>1200</v>
      </c>
      <c r="D10" s="45">
        <v>1000</v>
      </c>
    </row>
    <row r="11" spans="1:4" x14ac:dyDescent="0.25">
      <c r="A11" s="32" t="s">
        <v>5</v>
      </c>
      <c r="B11" s="43">
        <v>1268</v>
      </c>
      <c r="C11" s="41">
        <v>1236</v>
      </c>
      <c r="D11" s="41">
        <v>1200</v>
      </c>
    </row>
    <row r="12" spans="1:4" x14ac:dyDescent="0.25">
      <c r="A12" s="38" t="s">
        <v>6</v>
      </c>
      <c r="B12" s="45">
        <f>+B9+B10-B11</f>
        <v>3318.7599999999984</v>
      </c>
      <c r="C12" s="45">
        <f>+C9+C10-C11</f>
        <v>7542</v>
      </c>
      <c r="D12" s="45">
        <f>+D9+D10-D11</f>
        <v>7568</v>
      </c>
    </row>
    <row r="13" spans="1:4" x14ac:dyDescent="0.25">
      <c r="A13" s="33" t="s">
        <v>7</v>
      </c>
      <c r="B13" s="45">
        <v>665</v>
      </c>
      <c r="C13" s="45">
        <v>1509</v>
      </c>
      <c r="D13" s="45">
        <v>1514</v>
      </c>
    </row>
    <row r="14" spans="1:4" x14ac:dyDescent="0.25">
      <c r="A14" s="38" t="s">
        <v>38</v>
      </c>
      <c r="B14" s="40">
        <f>+B12-B13</f>
        <v>2653.7599999999984</v>
      </c>
      <c r="C14" s="40">
        <f>+C12-C13</f>
        <v>6033</v>
      </c>
      <c r="D14" s="40">
        <f>+D12-D13</f>
        <v>6054</v>
      </c>
    </row>
    <row r="15" spans="1:4" x14ac:dyDescent="0.25">
      <c r="A15" s="30" t="s">
        <v>36</v>
      </c>
      <c r="B15" s="46">
        <v>52</v>
      </c>
      <c r="C15" s="46">
        <v>55</v>
      </c>
      <c r="D15" s="46">
        <v>50</v>
      </c>
    </row>
    <row r="16" spans="1:4" s="11" customFormat="1" x14ac:dyDescent="0.25">
      <c r="A16" s="28"/>
      <c r="B16" s="6"/>
      <c r="C16" s="6"/>
      <c r="D16" s="6"/>
    </row>
    <row r="17" spans="1:4" s="11" customFormat="1" x14ac:dyDescent="0.25">
      <c r="A17" s="39" t="s">
        <v>41</v>
      </c>
      <c r="B17" s="37">
        <v>2017</v>
      </c>
      <c r="C17" s="37">
        <v>2016</v>
      </c>
      <c r="D17" s="37">
        <v>2015</v>
      </c>
    </row>
    <row r="18" spans="1:4" s="11" customFormat="1" x14ac:dyDescent="0.25">
      <c r="A18" s="27" t="s">
        <v>10</v>
      </c>
      <c r="B18" s="21">
        <v>27750</v>
      </c>
      <c r="C18" s="21">
        <v>28550</v>
      </c>
      <c r="D18" s="21">
        <v>28100</v>
      </c>
    </row>
    <row r="19" spans="1:4" s="11" customFormat="1" x14ac:dyDescent="0.25">
      <c r="A19" s="25" t="s">
        <v>15</v>
      </c>
      <c r="B19" s="22">
        <v>16237</v>
      </c>
      <c r="C19" s="22">
        <v>16117</v>
      </c>
      <c r="D19" s="22">
        <v>14650</v>
      </c>
    </row>
    <row r="20" spans="1:4" s="11" customFormat="1" x14ac:dyDescent="0.25">
      <c r="A20" s="26" t="s">
        <v>12</v>
      </c>
      <c r="B20" s="22">
        <f>SUM(B18:B19)</f>
        <v>43987</v>
      </c>
      <c r="C20" s="22">
        <f t="shared" ref="C20" si="0">SUM(C18:C19)</f>
        <v>44667</v>
      </c>
      <c r="D20" s="22">
        <f>SUM(D18:D19)</f>
        <v>42750</v>
      </c>
    </row>
    <row r="21" spans="1:4" s="11" customFormat="1" x14ac:dyDescent="0.25">
      <c r="A21" s="4" t="s">
        <v>13</v>
      </c>
      <c r="B21" s="3">
        <v>27215</v>
      </c>
      <c r="C21" s="3">
        <v>25171</v>
      </c>
      <c r="D21" s="3">
        <v>20827</v>
      </c>
    </row>
    <row r="22" spans="1:4" s="11" customFormat="1" x14ac:dyDescent="0.25">
      <c r="A22" s="24" t="s">
        <v>42</v>
      </c>
      <c r="B22" s="21">
        <v>839</v>
      </c>
      <c r="C22" s="21">
        <v>567</v>
      </c>
      <c r="D22" s="21">
        <v>339</v>
      </c>
    </row>
    <row r="23" spans="1:4" s="11" customFormat="1" x14ac:dyDescent="0.25">
      <c r="A23" s="27" t="s">
        <v>8</v>
      </c>
      <c r="B23" s="21">
        <v>4500</v>
      </c>
      <c r="C23" s="21">
        <v>5100</v>
      </c>
      <c r="D23" s="21">
        <v>5700</v>
      </c>
    </row>
    <row r="24" spans="1:4" s="11" customFormat="1" x14ac:dyDescent="0.25">
      <c r="A24" s="25" t="s">
        <v>40</v>
      </c>
      <c r="B24" s="22">
        <v>11433</v>
      </c>
      <c r="C24" s="22">
        <v>13829</v>
      </c>
      <c r="D24" s="22">
        <v>15884</v>
      </c>
    </row>
    <row r="25" spans="1:4" s="11" customFormat="1" x14ac:dyDescent="0.25">
      <c r="A25" s="26" t="s">
        <v>9</v>
      </c>
      <c r="B25" s="22">
        <f>SUM(B23:B24)</f>
        <v>15933</v>
      </c>
      <c r="C25" s="22">
        <f>SUM(C23:C24)</f>
        <v>18929</v>
      </c>
      <c r="D25" s="22">
        <f>SUM(D23:D24)</f>
        <v>21584</v>
      </c>
    </row>
    <row r="26" spans="1:4" s="11" customFormat="1" x14ac:dyDescent="0.25">
      <c r="A26" s="4" t="s">
        <v>14</v>
      </c>
      <c r="B26" s="3">
        <f>B21+B22+B25</f>
        <v>43987</v>
      </c>
      <c r="C26" s="3">
        <f>C21+C22+C25</f>
        <v>44667</v>
      </c>
      <c r="D26" s="3">
        <f>D21+D22+D25</f>
        <v>42750</v>
      </c>
    </row>
    <row r="27" spans="1:4" s="11" customFormat="1" x14ac:dyDescent="0.25">
      <c r="A27" s="28"/>
      <c r="B27" s="6"/>
      <c r="C27" s="6"/>
      <c r="D27" s="6"/>
    </row>
    <row r="28" spans="1:4" x14ac:dyDescent="0.25">
      <c r="A28" s="52" t="s">
        <v>54</v>
      </c>
      <c r="B28" s="53">
        <v>2017</v>
      </c>
      <c r="C28" s="51"/>
      <c r="D28" s="51"/>
    </row>
    <row r="29" spans="1:4" x14ac:dyDescent="0.25">
      <c r="A29" s="54" t="s">
        <v>35</v>
      </c>
      <c r="B29" s="55">
        <v>3387</v>
      </c>
      <c r="C29" s="50"/>
      <c r="D29" s="50"/>
    </row>
    <row r="30" spans="1:4" x14ac:dyDescent="0.25">
      <c r="A30" s="33" t="s">
        <v>34</v>
      </c>
      <c r="B30" s="23">
        <v>1200</v>
      </c>
      <c r="C30" s="10"/>
      <c r="D30" s="10"/>
    </row>
    <row r="31" spans="1:4" x14ac:dyDescent="0.25">
      <c r="A31" s="32" t="s">
        <v>33</v>
      </c>
      <c r="B31" s="22">
        <v>5780</v>
      </c>
      <c r="C31" s="10"/>
      <c r="D31" s="10"/>
    </row>
    <row r="32" spans="1:4" x14ac:dyDescent="0.25">
      <c r="A32" s="31" t="s">
        <v>32</v>
      </c>
      <c r="B32" s="55">
        <f>+B29+B30+B31</f>
        <v>10367</v>
      </c>
      <c r="C32" s="50"/>
      <c r="D32" s="50"/>
    </row>
    <row r="33" spans="1:4" x14ac:dyDescent="0.25">
      <c r="A33" s="56" t="s">
        <v>31</v>
      </c>
      <c r="B33" s="23">
        <v>416</v>
      </c>
      <c r="C33" s="10"/>
      <c r="D33" s="10"/>
    </row>
    <row r="34" spans="1:4" x14ac:dyDescent="0.25">
      <c r="A34" s="56" t="s">
        <v>30</v>
      </c>
      <c r="B34" s="23">
        <v>838</v>
      </c>
      <c r="C34" s="10"/>
      <c r="D34" s="10"/>
    </row>
    <row r="35" spans="1:4" x14ac:dyDescent="0.25">
      <c r="A35" s="56" t="s">
        <v>29</v>
      </c>
      <c r="B35" s="23">
        <v>-2211</v>
      </c>
      <c r="C35" s="10"/>
      <c r="D35" s="10"/>
    </row>
    <row r="36" spans="1:4" x14ac:dyDescent="0.25">
      <c r="A36" s="56" t="s">
        <v>28</v>
      </c>
      <c r="B36" s="23">
        <v>-515</v>
      </c>
      <c r="C36" s="10"/>
      <c r="D36" s="10"/>
    </row>
    <row r="37" spans="1:4" x14ac:dyDescent="0.25">
      <c r="A37" s="56" t="s">
        <v>27</v>
      </c>
      <c r="B37" s="23">
        <v>-1268</v>
      </c>
      <c r="C37" s="10"/>
      <c r="D37" s="10"/>
    </row>
    <row r="38" spans="1:4" x14ac:dyDescent="0.25">
      <c r="A38" s="56" t="s">
        <v>26</v>
      </c>
      <c r="B38" s="23">
        <v>-665</v>
      </c>
      <c r="C38" s="10"/>
      <c r="D38" s="10"/>
    </row>
    <row r="39" spans="1:4" x14ac:dyDescent="0.25">
      <c r="A39" s="57" t="s">
        <v>25</v>
      </c>
      <c r="B39" s="22">
        <v>165</v>
      </c>
      <c r="C39" s="10"/>
      <c r="D39" s="10"/>
    </row>
    <row r="40" spans="1:4" x14ac:dyDescent="0.25">
      <c r="A40" s="29" t="s">
        <v>24</v>
      </c>
      <c r="B40" s="8">
        <f>SUM(B32:B39)</f>
        <v>7127</v>
      </c>
      <c r="C40" s="50"/>
      <c r="D40" s="50"/>
    </row>
    <row r="41" spans="1:4" x14ac:dyDescent="0.25">
      <c r="A41" s="57" t="s">
        <v>10</v>
      </c>
      <c r="B41" s="22">
        <v>-3480</v>
      </c>
      <c r="C41" s="10"/>
      <c r="D41" s="10"/>
    </row>
    <row r="42" spans="1:4" x14ac:dyDescent="0.25">
      <c r="A42" s="29" t="s">
        <v>23</v>
      </c>
      <c r="B42" s="8">
        <f>+B41</f>
        <v>-3480</v>
      </c>
      <c r="C42" s="50"/>
      <c r="D42" s="50"/>
    </row>
    <row r="43" spans="1:4" x14ac:dyDescent="0.25">
      <c r="A43" s="56" t="s">
        <v>22</v>
      </c>
      <c r="B43" s="23">
        <v>-600</v>
      </c>
      <c r="C43" s="10"/>
      <c r="D43" s="10"/>
    </row>
    <row r="44" spans="1:4" x14ac:dyDescent="0.25">
      <c r="A44" s="56" t="s">
        <v>21</v>
      </c>
      <c r="B44" s="23">
        <v>-387</v>
      </c>
      <c r="C44" s="10"/>
      <c r="D44" s="10"/>
    </row>
    <row r="45" spans="1:4" x14ac:dyDescent="0.25">
      <c r="A45" s="57" t="s">
        <v>20</v>
      </c>
      <c r="B45" s="22">
        <v>-2800</v>
      </c>
      <c r="C45" s="10"/>
      <c r="D45" s="10"/>
    </row>
    <row r="46" spans="1:4" x14ac:dyDescent="0.25">
      <c r="A46" s="29" t="s">
        <v>19</v>
      </c>
      <c r="B46" s="8">
        <f>SUM(B43:B45)</f>
        <v>-3787</v>
      </c>
      <c r="C46" s="50"/>
      <c r="D46" s="50"/>
    </row>
    <row r="47" spans="1:4" x14ac:dyDescent="0.25">
      <c r="A47" s="31" t="s">
        <v>18</v>
      </c>
      <c r="B47" s="55">
        <f>+B40+B42+B46</f>
        <v>-140</v>
      </c>
      <c r="C47" s="50"/>
      <c r="D47" s="50"/>
    </row>
    <row r="48" spans="1:4" x14ac:dyDescent="0.25">
      <c r="A48" s="57" t="s">
        <v>17</v>
      </c>
      <c r="B48" s="22">
        <v>240</v>
      </c>
      <c r="C48" s="10"/>
      <c r="D48" s="10"/>
    </row>
    <row r="49" spans="1:4" x14ac:dyDescent="0.25">
      <c r="A49" s="29" t="s">
        <v>16</v>
      </c>
      <c r="B49" s="8">
        <v>100</v>
      </c>
      <c r="C49" s="50"/>
      <c r="D49" s="50"/>
    </row>
    <row r="51" spans="1:4" x14ac:dyDescent="0.25">
      <c r="A51" s="58" t="s">
        <v>55</v>
      </c>
      <c r="B51" s="59">
        <v>2017</v>
      </c>
      <c r="C51" s="59">
        <v>2016</v>
      </c>
      <c r="D51" s="59">
        <v>2015</v>
      </c>
    </row>
    <row r="52" spans="1:4" x14ac:dyDescent="0.25">
      <c r="A52" s="60" t="s">
        <v>56</v>
      </c>
      <c r="B52" s="60"/>
      <c r="C52" s="60"/>
      <c r="D52" s="60"/>
    </row>
    <row r="53" spans="1:4" x14ac:dyDescent="0.25">
      <c r="A53" s="60" t="s">
        <v>57</v>
      </c>
      <c r="B53" s="60"/>
      <c r="C53" s="60"/>
      <c r="D53" s="60"/>
    </row>
    <row r="54" spans="1:4" x14ac:dyDescent="0.25">
      <c r="A54" s="60" t="s">
        <v>58</v>
      </c>
      <c r="B54" s="60"/>
      <c r="C54" s="60"/>
      <c r="D54" s="60"/>
    </row>
    <row r="55" spans="1:4" x14ac:dyDescent="0.25">
      <c r="A55" s="30" t="s">
        <v>59</v>
      </c>
      <c r="B55" s="60"/>
      <c r="C55" s="60"/>
      <c r="D55" s="60"/>
    </row>
    <row r="56" spans="1:4" x14ac:dyDescent="0.25">
      <c r="A56" s="60" t="s">
        <v>60</v>
      </c>
      <c r="B56" s="60"/>
      <c r="C56" s="60"/>
      <c r="D56" s="60"/>
    </row>
    <row r="57" spans="1:4" x14ac:dyDescent="0.25">
      <c r="A57" s="30" t="s">
        <v>61</v>
      </c>
      <c r="B57" s="60"/>
      <c r="C57" s="60"/>
      <c r="D57" s="60"/>
    </row>
    <row r="58" spans="1:4" x14ac:dyDescent="0.25">
      <c r="A58" s="30" t="s">
        <v>65</v>
      </c>
      <c r="B58" s="60"/>
      <c r="C58" s="60"/>
      <c r="D58" s="60"/>
    </row>
    <row r="59" spans="1:4" x14ac:dyDescent="0.25">
      <c r="A59" s="11"/>
      <c r="B59" s="11"/>
      <c r="C59" s="11"/>
      <c r="D59" s="11"/>
    </row>
    <row r="60" spans="1:4" x14ac:dyDescent="0.25">
      <c r="A60" s="58" t="s">
        <v>55</v>
      </c>
      <c r="B60" s="59">
        <v>2017</v>
      </c>
      <c r="C60" s="59">
        <v>2016</v>
      </c>
      <c r="D60" s="59">
        <v>2015</v>
      </c>
    </row>
    <row r="61" spans="1:4" x14ac:dyDescent="0.25">
      <c r="A61" s="60" t="s">
        <v>62</v>
      </c>
      <c r="B61" s="60"/>
      <c r="C61" s="60"/>
      <c r="D61" s="60"/>
    </row>
    <row r="62" spans="1:4" x14ac:dyDescent="0.25">
      <c r="A62" s="58" t="s">
        <v>63</v>
      </c>
      <c r="B62" s="59"/>
      <c r="C62" s="59"/>
      <c r="D62" s="59"/>
    </row>
    <row r="63" spans="1:4" x14ac:dyDescent="0.25">
      <c r="A63" s="60" t="s">
        <v>0</v>
      </c>
      <c r="B63" s="60"/>
      <c r="C63" s="60"/>
      <c r="D63" s="60"/>
    </row>
    <row r="64" spans="1:4" x14ac:dyDescent="0.25">
      <c r="A64" s="60" t="s">
        <v>66</v>
      </c>
      <c r="B64" s="60"/>
      <c r="C64" s="60"/>
      <c r="D64" s="60"/>
    </row>
    <row r="65" spans="1:4" x14ac:dyDescent="0.25">
      <c r="A65" s="30" t="s">
        <v>67</v>
      </c>
      <c r="B65" s="60"/>
      <c r="C65" s="60"/>
      <c r="D65" s="60"/>
    </row>
    <row r="66" spans="1:4" x14ac:dyDescent="0.25">
      <c r="A66" s="30" t="s">
        <v>68</v>
      </c>
      <c r="B66" s="60"/>
      <c r="C66" s="60"/>
      <c r="D66" s="60"/>
    </row>
    <row r="67" spans="1:4" x14ac:dyDescent="0.25">
      <c r="A67" s="30" t="s">
        <v>69</v>
      </c>
      <c r="B67" s="60"/>
      <c r="C67" s="60"/>
      <c r="D67" s="60"/>
    </row>
    <row r="68" spans="1:4" x14ac:dyDescent="0.25">
      <c r="A68" s="12"/>
      <c r="B68" s="11"/>
      <c r="C68" s="11"/>
      <c r="D68" s="11"/>
    </row>
    <row r="69" spans="1:4" x14ac:dyDescent="0.25">
      <c r="A69" s="58" t="s">
        <v>73</v>
      </c>
      <c r="B69" s="59">
        <v>2017</v>
      </c>
      <c r="C69" s="59">
        <v>2016</v>
      </c>
      <c r="D69" s="59">
        <v>2015</v>
      </c>
    </row>
    <row r="70" spans="1:4" x14ac:dyDescent="0.25">
      <c r="A70" s="60" t="s">
        <v>74</v>
      </c>
      <c r="B70" s="60"/>
      <c r="C70" s="60"/>
      <c r="D70" s="60"/>
    </row>
    <row r="71" spans="1:4" x14ac:dyDescent="0.25">
      <c r="A71" s="60" t="s">
        <v>75</v>
      </c>
      <c r="B71" s="60"/>
      <c r="C71" s="60"/>
      <c r="D71" s="60"/>
    </row>
    <row r="72" spans="1:4" x14ac:dyDescent="0.25">
      <c r="A72" s="12"/>
      <c r="B72" s="11"/>
      <c r="C72" s="11"/>
      <c r="D72" s="11"/>
    </row>
    <row r="73" spans="1:4" x14ac:dyDescent="0.25">
      <c r="A73" s="58" t="s">
        <v>55</v>
      </c>
      <c r="B73" s="59">
        <v>2017</v>
      </c>
      <c r="C73" s="59">
        <v>2016</v>
      </c>
      <c r="D73" s="59">
        <v>2015</v>
      </c>
    </row>
    <row r="74" spans="1:4" x14ac:dyDescent="0.25">
      <c r="A74" s="60" t="s">
        <v>70</v>
      </c>
      <c r="B74" s="60"/>
      <c r="C74" s="60"/>
      <c r="D74" s="60"/>
    </row>
    <row r="75" spans="1:4" x14ac:dyDescent="0.25">
      <c r="A75" s="60" t="s">
        <v>71</v>
      </c>
      <c r="B75" s="60"/>
      <c r="C75" s="60"/>
      <c r="D75" s="60"/>
    </row>
    <row r="76" spans="1:4" x14ac:dyDescent="0.25">
      <c r="A76" s="60" t="s">
        <v>72</v>
      </c>
      <c r="B76" s="60"/>
      <c r="C76" s="60"/>
      <c r="D76" s="60"/>
    </row>
    <row r="77" spans="1:4" x14ac:dyDescent="0.25">
      <c r="A77" s="58" t="s">
        <v>63</v>
      </c>
      <c r="B77" s="59"/>
      <c r="C77" s="59"/>
      <c r="D77" s="59"/>
    </row>
    <row r="78" spans="1:4" x14ac:dyDescent="0.25">
      <c r="A78" s="60" t="s">
        <v>0</v>
      </c>
      <c r="B78" s="60"/>
      <c r="C78" s="60"/>
      <c r="D78" s="60"/>
    </row>
    <row r="79" spans="1:4" x14ac:dyDescent="0.25">
      <c r="A79" s="61" t="s">
        <v>12</v>
      </c>
      <c r="B79" s="60"/>
      <c r="C79" s="60"/>
      <c r="D79" s="60"/>
    </row>
    <row r="80" spans="1:4" x14ac:dyDescent="0.25">
      <c r="A80" s="62" t="s">
        <v>81</v>
      </c>
      <c r="B80" s="60"/>
      <c r="C80" s="60"/>
      <c r="D80" s="60"/>
    </row>
    <row r="81" spans="1:4" x14ac:dyDescent="0.25">
      <c r="A81" s="62" t="s">
        <v>82</v>
      </c>
      <c r="B81" s="60"/>
      <c r="C81" s="60"/>
      <c r="D81" s="60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D5" unlockedFormula="1"/>
    <ignoredError sqref="B20:D20 B25:D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zoomScaleNormal="100" workbookViewId="0">
      <selection activeCell="H21" sqref="H21"/>
    </sheetView>
  </sheetViews>
  <sheetFormatPr defaultRowHeight="15" x14ac:dyDescent="0.25"/>
  <cols>
    <col min="1" max="1" width="36.25" style="2" bestFit="1" customWidth="1"/>
    <col min="2" max="4" width="8.125" style="2" bestFit="1" customWidth="1"/>
    <col min="5" max="7" width="9" style="2"/>
    <col min="8" max="8" width="29.5" style="2" bestFit="1" customWidth="1"/>
    <col min="9" max="16384" width="9" style="2"/>
  </cols>
  <sheetData>
    <row r="1" spans="1:4" ht="15.75" x14ac:dyDescent="0.25">
      <c r="A1" s="5" t="s">
        <v>46</v>
      </c>
      <c r="B1" s="1"/>
      <c r="C1" s="1"/>
      <c r="D1" s="1"/>
    </row>
    <row r="2" spans="1:4" ht="15.75" x14ac:dyDescent="0.25">
      <c r="A2" s="5"/>
      <c r="B2" s="1"/>
      <c r="C2" s="1"/>
      <c r="D2" s="1"/>
    </row>
    <row r="3" spans="1:4" x14ac:dyDescent="0.25">
      <c r="A3" s="7" t="s">
        <v>39</v>
      </c>
      <c r="B3" s="34">
        <v>2017</v>
      </c>
      <c r="C3" s="34">
        <v>2016</v>
      </c>
      <c r="D3" s="34">
        <v>2015</v>
      </c>
    </row>
    <row r="4" spans="1:4" x14ac:dyDescent="0.25">
      <c r="A4" s="31" t="s">
        <v>0</v>
      </c>
      <c r="B4" s="40">
        <v>126026</v>
      </c>
      <c r="C4" s="40">
        <v>132660</v>
      </c>
      <c r="D4" s="40">
        <v>120600</v>
      </c>
    </row>
    <row r="5" spans="1:4" x14ac:dyDescent="0.25">
      <c r="A5" s="32" t="s">
        <v>47</v>
      </c>
      <c r="B5" s="41">
        <v>36595</v>
      </c>
      <c r="C5" s="41">
        <v>39596</v>
      </c>
      <c r="D5" s="48">
        <v>36180</v>
      </c>
    </row>
    <row r="6" spans="1:4" x14ac:dyDescent="0.25">
      <c r="A6" s="31" t="s">
        <v>48</v>
      </c>
      <c r="B6" s="40">
        <f>+B4-B5</f>
        <v>89431</v>
      </c>
      <c r="C6" s="49">
        <f>+C4-C5</f>
        <v>93064</v>
      </c>
      <c r="D6" s="40">
        <f>+D4-D5</f>
        <v>84420</v>
      </c>
    </row>
    <row r="7" spans="1:4" x14ac:dyDescent="0.25">
      <c r="A7" s="33" t="s">
        <v>49</v>
      </c>
      <c r="B7" s="45">
        <v>6101</v>
      </c>
      <c r="C7" s="42">
        <v>7405</v>
      </c>
      <c r="D7" s="45">
        <v>7050</v>
      </c>
    </row>
    <row r="8" spans="1:4" x14ac:dyDescent="0.25">
      <c r="A8" s="24" t="s">
        <v>50</v>
      </c>
      <c r="B8" s="21">
        <f>B6-B7</f>
        <v>83330</v>
      </c>
      <c r="C8" s="21">
        <f t="shared" ref="C8:D8" si="0">C6-C7</f>
        <v>85659</v>
      </c>
      <c r="D8" s="21">
        <f t="shared" si="0"/>
        <v>77370</v>
      </c>
    </row>
    <row r="9" spans="1:4" x14ac:dyDescent="0.25">
      <c r="A9" s="32" t="s">
        <v>51</v>
      </c>
      <c r="B9" s="41">
        <v>59952</v>
      </c>
      <c r="C9" s="41">
        <v>60499</v>
      </c>
      <c r="D9" s="41">
        <v>55570</v>
      </c>
    </row>
    <row r="10" spans="1:4" x14ac:dyDescent="0.25">
      <c r="A10" s="24" t="s">
        <v>32</v>
      </c>
      <c r="B10" s="21">
        <f>B8-B9</f>
        <v>23378</v>
      </c>
      <c r="C10" s="21">
        <f t="shared" ref="C10:D10" si="1">C8-C9</f>
        <v>25160</v>
      </c>
      <c r="D10" s="21">
        <f t="shared" si="1"/>
        <v>21800</v>
      </c>
    </row>
    <row r="11" spans="1:4" x14ac:dyDescent="0.25">
      <c r="A11" s="32" t="s">
        <v>52</v>
      </c>
      <c r="B11" s="41">
        <v>11400</v>
      </c>
      <c r="C11" s="41">
        <v>12000</v>
      </c>
      <c r="D11" s="41">
        <v>10900</v>
      </c>
    </row>
    <row r="12" spans="1:4" x14ac:dyDescent="0.25">
      <c r="A12" s="31" t="s">
        <v>37</v>
      </c>
      <c r="B12" s="45">
        <f>B10-B11</f>
        <v>11978</v>
      </c>
      <c r="C12" s="45">
        <f t="shared" ref="C12:D12" si="2">C10-C11</f>
        <v>13160</v>
      </c>
      <c r="D12" s="45">
        <f t="shared" si="2"/>
        <v>10900</v>
      </c>
    </row>
    <row r="13" spans="1:4" x14ac:dyDescent="0.25">
      <c r="A13" s="33" t="s">
        <v>34</v>
      </c>
      <c r="B13" s="45">
        <v>1600</v>
      </c>
      <c r="C13" s="47">
        <v>1600</v>
      </c>
      <c r="D13" s="45">
        <v>1500</v>
      </c>
    </row>
    <row r="14" spans="1:4" x14ac:dyDescent="0.25">
      <c r="A14" s="32" t="s">
        <v>5</v>
      </c>
      <c r="B14" s="41">
        <v>1578</v>
      </c>
      <c r="C14" s="41">
        <v>1854</v>
      </c>
      <c r="D14" s="41">
        <v>1680</v>
      </c>
    </row>
    <row r="15" spans="1:4" x14ac:dyDescent="0.25">
      <c r="A15" s="31" t="s">
        <v>6</v>
      </c>
      <c r="B15" s="45">
        <f>B12+B13-B14</f>
        <v>12000</v>
      </c>
      <c r="C15" s="45">
        <f t="shared" ref="C15:D15" si="3">C12+C13-C14</f>
        <v>12906</v>
      </c>
      <c r="D15" s="45">
        <f t="shared" si="3"/>
        <v>10720</v>
      </c>
    </row>
    <row r="16" spans="1:4" x14ac:dyDescent="0.25">
      <c r="A16" s="32" t="s">
        <v>7</v>
      </c>
      <c r="B16" s="41">
        <v>2640</v>
      </c>
      <c r="C16" s="41">
        <v>2839</v>
      </c>
      <c r="D16" s="41">
        <v>2358</v>
      </c>
    </row>
    <row r="17" spans="1:4" x14ac:dyDescent="0.25">
      <c r="A17" s="29" t="s">
        <v>38</v>
      </c>
      <c r="B17" s="46">
        <f>+B15-B16</f>
        <v>9360</v>
      </c>
      <c r="C17" s="46">
        <f>+C15-C16</f>
        <v>10067</v>
      </c>
      <c r="D17" s="46">
        <f>+D15-D16</f>
        <v>8362</v>
      </c>
    </row>
    <row r="18" spans="1:4" x14ac:dyDescent="0.25">
      <c r="A18" s="1"/>
      <c r="B18" s="1"/>
      <c r="C18" s="1"/>
      <c r="D18" s="1"/>
    </row>
    <row r="19" spans="1:4" x14ac:dyDescent="0.25">
      <c r="A19" s="58" t="s">
        <v>55</v>
      </c>
      <c r="B19" s="59">
        <v>2017</v>
      </c>
      <c r="C19" s="59">
        <v>2016</v>
      </c>
      <c r="D19" s="59">
        <v>2015</v>
      </c>
    </row>
    <row r="20" spans="1:4" x14ac:dyDescent="0.25">
      <c r="A20" s="60" t="s">
        <v>62</v>
      </c>
      <c r="B20" s="60"/>
      <c r="C20" s="60"/>
      <c r="D20" s="60"/>
    </row>
    <row r="21" spans="1:4" x14ac:dyDescent="0.25">
      <c r="A21" s="60" t="s">
        <v>76</v>
      </c>
      <c r="B21" s="60"/>
      <c r="C21" s="60"/>
      <c r="D21" s="60"/>
    </row>
    <row r="22" spans="1:4" x14ac:dyDescent="0.25">
      <c r="A22" s="58" t="s">
        <v>63</v>
      </c>
      <c r="B22" s="59"/>
      <c r="C22" s="59"/>
      <c r="D22" s="59"/>
    </row>
    <row r="23" spans="1:4" x14ac:dyDescent="0.25">
      <c r="A23" s="60" t="s">
        <v>0</v>
      </c>
      <c r="B23" s="60"/>
      <c r="C23" s="60"/>
      <c r="D23" s="60"/>
    </row>
    <row r="24" spans="1:4" x14ac:dyDescent="0.25">
      <c r="A24" s="30" t="s">
        <v>80</v>
      </c>
      <c r="B24" s="60"/>
      <c r="C24" s="60"/>
      <c r="D24" s="60"/>
    </row>
    <row r="25" spans="1:4" x14ac:dyDescent="0.25">
      <c r="A25" s="30" t="s">
        <v>48</v>
      </c>
      <c r="B25" s="60"/>
      <c r="C25" s="60"/>
      <c r="D25" s="60"/>
    </row>
    <row r="26" spans="1:4" x14ac:dyDescent="0.25">
      <c r="A26" s="60" t="s">
        <v>77</v>
      </c>
      <c r="B26" s="60"/>
      <c r="C26" s="60"/>
      <c r="D26" s="60"/>
    </row>
    <row r="27" spans="1:4" x14ac:dyDescent="0.25">
      <c r="A27" s="30" t="s">
        <v>78</v>
      </c>
      <c r="B27" s="60"/>
      <c r="C27" s="60"/>
      <c r="D27" s="60"/>
    </row>
    <row r="28" spans="1:4" x14ac:dyDescent="0.25">
      <c r="A28" s="30" t="s">
        <v>79</v>
      </c>
      <c r="B28" s="60"/>
      <c r="C28" s="60"/>
      <c r="D28" s="60"/>
    </row>
    <row r="29" spans="1:4" x14ac:dyDescent="0.25">
      <c r="A29" s="30" t="s">
        <v>64</v>
      </c>
      <c r="B29" s="60"/>
      <c r="C29" s="60"/>
      <c r="D29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H21" sqref="H21"/>
    </sheetView>
  </sheetViews>
  <sheetFormatPr defaultRowHeight="15" x14ac:dyDescent="0.25"/>
  <cols>
    <col min="1" max="1" width="36.25" style="2" bestFit="1" customWidth="1"/>
    <col min="2" max="4" width="8.125" style="2" bestFit="1" customWidth="1"/>
    <col min="5" max="16384" width="9" style="2"/>
  </cols>
  <sheetData>
    <row r="1" spans="1:4" ht="15.75" x14ac:dyDescent="0.25">
      <c r="A1" s="5" t="s">
        <v>53</v>
      </c>
      <c r="B1" s="1"/>
      <c r="C1" s="1"/>
      <c r="D1" s="1"/>
    </row>
    <row r="2" spans="1:4" ht="15.75" x14ac:dyDescent="0.25">
      <c r="A2" s="5"/>
      <c r="B2" s="1"/>
      <c r="C2" s="1"/>
      <c r="D2" s="1"/>
    </row>
    <row r="3" spans="1:4" x14ac:dyDescent="0.25">
      <c r="A3" s="7" t="s">
        <v>39</v>
      </c>
      <c r="B3" s="34">
        <v>2017</v>
      </c>
      <c r="C3" s="34">
        <v>2016</v>
      </c>
      <c r="D3" s="34">
        <v>2015</v>
      </c>
    </row>
    <row r="4" spans="1:4" x14ac:dyDescent="0.25">
      <c r="A4" s="31" t="s">
        <v>0</v>
      </c>
      <c r="B4" s="40">
        <v>104520</v>
      </c>
      <c r="C4" s="40">
        <v>99450</v>
      </c>
      <c r="D4" s="40">
        <v>90450</v>
      </c>
    </row>
    <row r="5" spans="1:4" x14ac:dyDescent="0.25">
      <c r="A5" s="32" t="s">
        <v>47</v>
      </c>
      <c r="B5" s="41">
        <v>28446</v>
      </c>
      <c r="C5" s="41">
        <v>27697</v>
      </c>
      <c r="D5" s="48">
        <v>26135</v>
      </c>
    </row>
    <row r="6" spans="1:4" x14ac:dyDescent="0.25">
      <c r="A6" s="31" t="s">
        <v>48</v>
      </c>
      <c r="B6" s="40">
        <f>+B4-B5</f>
        <v>76074</v>
      </c>
      <c r="C6" s="49">
        <f>+C4-C5</f>
        <v>71753</v>
      </c>
      <c r="D6" s="40">
        <f>+D4-D5</f>
        <v>64315</v>
      </c>
    </row>
    <row r="7" spans="1:4" x14ac:dyDescent="0.25">
      <c r="A7" s="33" t="s">
        <v>49</v>
      </c>
      <c r="B7" s="45">
        <v>3894</v>
      </c>
      <c r="C7" s="42">
        <v>3702</v>
      </c>
      <c r="D7" s="45">
        <v>3525</v>
      </c>
    </row>
    <row r="8" spans="1:4" x14ac:dyDescent="0.25">
      <c r="A8" s="24" t="s">
        <v>50</v>
      </c>
      <c r="B8" s="21">
        <f>B6-B7</f>
        <v>72180</v>
      </c>
      <c r="C8" s="21">
        <f t="shared" ref="C8:D8" si="0">C6-C7</f>
        <v>68051</v>
      </c>
      <c r="D8" s="21">
        <f t="shared" si="0"/>
        <v>60790</v>
      </c>
    </row>
    <row r="9" spans="1:4" x14ac:dyDescent="0.25">
      <c r="A9" s="32" t="s">
        <v>51</v>
      </c>
      <c r="B9" s="41">
        <v>45952</v>
      </c>
      <c r="C9" s="41">
        <v>43375</v>
      </c>
      <c r="D9" s="41">
        <v>41250</v>
      </c>
    </row>
    <row r="10" spans="1:4" x14ac:dyDescent="0.25">
      <c r="A10" s="24" t="s">
        <v>32</v>
      </c>
      <c r="B10" s="21">
        <f>B8-B9</f>
        <v>26228</v>
      </c>
      <c r="C10" s="21">
        <f t="shared" ref="C10:D10" si="1">C8-C9</f>
        <v>24676</v>
      </c>
      <c r="D10" s="21">
        <f t="shared" si="1"/>
        <v>19540</v>
      </c>
    </row>
    <row r="11" spans="1:4" x14ac:dyDescent="0.25">
      <c r="A11" s="32" t="s">
        <v>52</v>
      </c>
      <c r="B11" s="41">
        <v>9255</v>
      </c>
      <c r="C11" s="41">
        <v>9004</v>
      </c>
      <c r="D11" s="41">
        <v>8175</v>
      </c>
    </row>
    <row r="12" spans="1:4" x14ac:dyDescent="0.25">
      <c r="A12" s="31" t="s">
        <v>37</v>
      </c>
      <c r="B12" s="45">
        <f>B10-B11</f>
        <v>16973</v>
      </c>
      <c r="C12" s="45">
        <f t="shared" ref="C12:D12" si="2">C10-C11</f>
        <v>15672</v>
      </c>
      <c r="D12" s="45">
        <f t="shared" si="2"/>
        <v>11365</v>
      </c>
    </row>
    <row r="13" spans="1:4" x14ac:dyDescent="0.25">
      <c r="A13" s="32" t="s">
        <v>5</v>
      </c>
      <c r="B13" s="41">
        <v>1320</v>
      </c>
      <c r="C13" s="41">
        <v>1305</v>
      </c>
      <c r="D13" s="41">
        <v>1260</v>
      </c>
    </row>
    <row r="14" spans="1:4" x14ac:dyDescent="0.25">
      <c r="A14" s="31" t="s">
        <v>6</v>
      </c>
      <c r="B14" s="45">
        <f>B12-B13</f>
        <v>15653</v>
      </c>
      <c r="C14" s="45">
        <f t="shared" ref="C14:D14" si="3">C12-C13</f>
        <v>14367</v>
      </c>
      <c r="D14" s="45">
        <f t="shared" si="3"/>
        <v>10105</v>
      </c>
    </row>
    <row r="15" spans="1:4" x14ac:dyDescent="0.25">
      <c r="A15" s="32" t="s">
        <v>7</v>
      </c>
      <c r="B15" s="41">
        <v>3444</v>
      </c>
      <c r="C15" s="41">
        <v>3161</v>
      </c>
      <c r="D15" s="41">
        <v>2223</v>
      </c>
    </row>
    <row r="16" spans="1:4" x14ac:dyDescent="0.25">
      <c r="A16" s="29" t="s">
        <v>38</v>
      </c>
      <c r="B16" s="46">
        <f>+B14-B15</f>
        <v>12209</v>
      </c>
      <c r="C16" s="46">
        <f>+C14-C15</f>
        <v>11206</v>
      </c>
      <c r="D16" s="46">
        <f>+D14-D15</f>
        <v>7882</v>
      </c>
    </row>
    <row r="17" spans="1:4" x14ac:dyDescent="0.25">
      <c r="A17" s="1"/>
      <c r="B17" s="1"/>
      <c r="C17" s="1"/>
      <c r="D17" s="1"/>
    </row>
    <row r="18" spans="1:4" x14ac:dyDescent="0.25">
      <c r="A18" s="58" t="s">
        <v>55</v>
      </c>
      <c r="B18" s="59">
        <v>2017</v>
      </c>
      <c r="C18" s="59">
        <v>2016</v>
      </c>
      <c r="D18" s="59">
        <v>2015</v>
      </c>
    </row>
    <row r="19" spans="1:4" x14ac:dyDescent="0.25">
      <c r="A19" s="60" t="s">
        <v>62</v>
      </c>
      <c r="B19" s="60"/>
      <c r="C19" s="60"/>
      <c r="D19" s="60"/>
    </row>
    <row r="20" spans="1:4" x14ac:dyDescent="0.25">
      <c r="A20" s="60" t="s">
        <v>76</v>
      </c>
      <c r="B20" s="60"/>
      <c r="C20" s="60"/>
      <c r="D20" s="60"/>
    </row>
    <row r="21" spans="1:4" x14ac:dyDescent="0.25">
      <c r="A21" s="58" t="s">
        <v>63</v>
      </c>
      <c r="B21" s="59"/>
      <c r="C21" s="59"/>
      <c r="D21" s="59"/>
    </row>
    <row r="22" spans="1:4" x14ac:dyDescent="0.25">
      <c r="A22" s="60" t="s">
        <v>0</v>
      </c>
      <c r="B22" s="60"/>
      <c r="C22" s="60"/>
      <c r="D22" s="60"/>
    </row>
    <row r="23" spans="1:4" x14ac:dyDescent="0.25">
      <c r="A23" s="30" t="s">
        <v>80</v>
      </c>
      <c r="B23" s="60"/>
      <c r="C23" s="60"/>
      <c r="D23" s="60"/>
    </row>
    <row r="24" spans="1:4" x14ac:dyDescent="0.25">
      <c r="A24" s="30" t="s">
        <v>48</v>
      </c>
      <c r="B24" s="60"/>
      <c r="C24" s="60"/>
      <c r="D24" s="60"/>
    </row>
    <row r="25" spans="1:4" x14ac:dyDescent="0.25">
      <c r="A25" s="60" t="s">
        <v>77</v>
      </c>
      <c r="B25" s="60"/>
      <c r="C25" s="60"/>
      <c r="D25" s="60"/>
    </row>
    <row r="26" spans="1:4" x14ac:dyDescent="0.25">
      <c r="A26" s="30" t="s">
        <v>78</v>
      </c>
      <c r="B26" s="60"/>
      <c r="C26" s="60"/>
      <c r="D26" s="60"/>
    </row>
    <row r="27" spans="1:4" x14ac:dyDescent="0.25">
      <c r="A27" s="30" t="s">
        <v>79</v>
      </c>
      <c r="B27" s="60"/>
      <c r="C27" s="60"/>
      <c r="D27" s="60"/>
    </row>
    <row r="28" spans="1:4" x14ac:dyDescent="0.25">
      <c r="A28" s="30" t="s">
        <v>64</v>
      </c>
      <c r="B28" s="60"/>
      <c r="C28" s="60"/>
      <c r="D28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14.1</vt:lpstr>
      <vt:lpstr>14.2</vt:lpstr>
      <vt:lpstr>14.3</vt:lpstr>
      <vt:lpstr>14.4</vt:lpstr>
      <vt:lpstr>14.5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Claus Mønsted (CM - Pers. - TM - KN)</cp:lastModifiedBy>
  <cp:lastPrinted>2010-02-20T19:30:26Z</cp:lastPrinted>
  <dcterms:created xsi:type="dcterms:W3CDTF">2010-02-18T11:29:29Z</dcterms:created>
  <dcterms:modified xsi:type="dcterms:W3CDTF">2017-07-05T12:53:04Z</dcterms:modified>
</cp:coreProperties>
</file>